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Pronkina\Desktop\ГОСПРОГРАММА\Новая папка\"/>
    </mc:Choice>
  </mc:AlternateContent>
  <bookViews>
    <workbookView xWindow="360" yWindow="15" windowWidth="20955" windowHeight="9720"/>
  </bookViews>
  <sheets>
    <sheet name="Приложение" sheetId="1" r:id="rId1"/>
    <sheet name="Приложение (2)" sheetId="2" state="hidden" r:id="rId2"/>
  </sheets>
  <definedNames>
    <definedName name="Print_Titles" localSheetId="0">Приложение!$A:$D,Приложение!$15:$17</definedName>
    <definedName name="_xlnm.Print_Area" localSheetId="1">'Приложение (2)'!$A:$S</definedName>
  </definedNames>
  <calcPr calcId="162913"/>
</workbook>
</file>

<file path=xl/calcChain.xml><?xml version="1.0" encoding="utf-8"?>
<calcChain xmlns="http://schemas.openxmlformats.org/spreadsheetml/2006/main">
  <c r="M19" i="1" l="1"/>
  <c r="M20" i="1"/>
  <c r="M21" i="1"/>
  <c r="M18" i="1"/>
  <c r="I16" i="2" l="1"/>
  <c r="H16" i="2"/>
  <c r="G16" i="2"/>
  <c r="F16" i="2"/>
  <c r="E16" i="2"/>
  <c r="D16" i="2"/>
  <c r="M15" i="2"/>
  <c r="L15" i="2"/>
  <c r="J15" i="2"/>
  <c r="K15" i="2" s="1"/>
  <c r="P15" i="2" s="1"/>
  <c r="S14" i="2"/>
  <c r="S16" i="2" s="1"/>
  <c r="M14" i="2"/>
  <c r="L14" i="2"/>
  <c r="J14" i="2"/>
  <c r="K14" i="2" s="1"/>
  <c r="M44" i="1"/>
  <c r="V41" i="1"/>
  <c r="P41" i="1"/>
  <c r="O41" i="1"/>
  <c r="M41" i="1"/>
  <c r="N41" i="1" s="1"/>
  <c r="V39" i="1"/>
  <c r="P39" i="1"/>
  <c r="O39" i="1"/>
  <c r="M39" i="1"/>
  <c r="S39" i="1" s="1"/>
  <c r="V38" i="1"/>
  <c r="P38" i="1"/>
  <c r="O38" i="1"/>
  <c r="M38" i="1"/>
  <c r="S38" i="1" s="1"/>
  <c r="V22" i="1"/>
  <c r="L22" i="1"/>
  <c r="K22" i="1"/>
  <c r="J22" i="1"/>
  <c r="I22" i="1"/>
  <c r="H22" i="1"/>
  <c r="G22" i="1"/>
  <c r="F22" i="1"/>
  <c r="E22" i="1"/>
  <c r="P21" i="1"/>
  <c r="O21" i="1"/>
  <c r="N21" i="1"/>
  <c r="S21" i="1" s="1"/>
  <c r="P20" i="1"/>
  <c r="Q20" i="1" s="1"/>
  <c r="R20" i="1" s="1"/>
  <c r="O20" i="1"/>
  <c r="N20" i="1"/>
  <c r="S20" i="1" s="1"/>
  <c r="P19" i="1"/>
  <c r="O19" i="1"/>
  <c r="N19" i="1"/>
  <c r="S19" i="1" s="1"/>
  <c r="P18" i="1"/>
  <c r="O18" i="1"/>
  <c r="N18" i="1"/>
  <c r="S18" i="1" s="1"/>
  <c r="F17" i="1"/>
  <c r="G17" i="1" s="1"/>
  <c r="H17" i="1" s="1"/>
  <c r="I17" i="1" s="1"/>
  <c r="J17" i="1" s="1"/>
  <c r="K17" i="1" s="1"/>
  <c r="L17" i="1" s="1"/>
  <c r="O17" i="1" s="1"/>
  <c r="P17" i="1" s="1"/>
  <c r="Q17" i="1" s="1"/>
  <c r="R17" i="1" s="1"/>
  <c r="S17" i="1" s="1"/>
  <c r="N15" i="2" l="1"/>
  <c r="O15" i="2" s="1"/>
  <c r="N14" i="2"/>
  <c r="O14" i="2" s="1"/>
  <c r="J16" i="2"/>
  <c r="Q39" i="1"/>
  <c r="R39" i="1" s="1"/>
  <c r="Q38" i="1"/>
  <c r="R38" i="1" s="1"/>
  <c r="Q18" i="1"/>
  <c r="R18" i="1" s="1"/>
  <c r="N39" i="1"/>
  <c r="Q41" i="1"/>
  <c r="R41" i="1" s="1"/>
  <c r="Q19" i="1"/>
  <c r="R19" i="1" s="1"/>
  <c r="Q21" i="1"/>
  <c r="R21" i="1" s="1"/>
  <c r="S22" i="1"/>
  <c r="K16" i="2"/>
  <c r="P14" i="2"/>
  <c r="P16" i="2" s="1"/>
  <c r="N38" i="1"/>
  <c r="S41" i="1"/>
  <c r="J19" i="2" l="1"/>
  <c r="I19" i="2"/>
  <c r="M25" i="1"/>
  <c r="J25" i="1"/>
</calcChain>
</file>

<file path=xl/comments1.xml><?xml version="1.0" encoding="utf-8"?>
<comments xmlns="http://schemas.openxmlformats.org/spreadsheetml/2006/main">
  <authors>
    <author>tc={00570074-0018-4E29-9BCE-00600011007E}</author>
  </authors>
  <commentList>
    <comment ref="J39" authorId="0" shapeId="0">
      <text>
        <r>
          <rPr>
            <b/>
            <sz val="9"/>
            <rFont val="Tahoma"/>
          </rPr>
          <t>kso:</t>
        </r>
        <r>
          <rPr>
            <sz val="9"/>
            <rFont val="Tahoma"/>
          </rPr>
          <t xml:space="preserve">
3млн - порог неоднор
</t>
        </r>
      </text>
    </comment>
  </commentList>
</comments>
</file>

<file path=xl/sharedStrings.xml><?xml version="1.0" encoding="utf-8"?>
<sst xmlns="http://schemas.openxmlformats.org/spreadsheetml/2006/main" count="91" uniqueCount="64">
  <si>
    <t>Приложение</t>
  </si>
  <si>
    <t>к потребности в предоставлении в 2019 году субсидии на цели, не связанные с выполнением государственного задания, для приобретения основных средств</t>
  </si>
  <si>
    <t>ОБОСНОВАНИЕ НАЧАЛЬНОЙ (МАКСИМАЛЬНОЙ) ЦЕНЫ ДОГОВОРОВ</t>
  </si>
  <si>
    <t>(наименование учреждения)</t>
  </si>
  <si>
    <t>Начальная (максимальная) цена договора определена методом сопоставимых рыночных цен</t>
  </si>
  <si>
    <t>(руб.)</t>
  </si>
  <si>
    <t>№ п/п</t>
  </si>
  <si>
    <t>Наименование товара, работ, услуг</t>
  </si>
  <si>
    <t>Объем</t>
  </si>
  <si>
    <t xml:space="preserve">Источник №1 (указать наименование) </t>
  </si>
  <si>
    <t>Средн. арифм.</t>
  </si>
  <si>
    <t>Минимальная цена (руб.)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</si>
  <si>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</si>
  <si>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</si>
  <si>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</si>
  <si>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</si>
  <si>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</si>
  <si>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количество</t>
  </si>
  <si>
    <t>Стоимость единицы (тыс. руб.)</t>
  </si>
  <si>
    <t>КОНТРОЛЬНАЯ ГРАФА                       Сумма согласно ФЭО (тыс. руб.)</t>
  </si>
  <si>
    <t>Единица измерения</t>
  </si>
  <si>
    <t>Количество</t>
  </si>
  <si>
    <t>ИТОГО</t>
  </si>
  <si>
    <t xml:space="preserve">В результате проведения анализа рынка начальная (максимальная) цена договоров составляет: </t>
  </si>
  <si>
    <t>Руководитель учреждения            _________________        Т.В. Копцева</t>
  </si>
  <si>
    <t xml:space="preserve">                                                                                   (подпись)                          </t>
  </si>
  <si>
    <t>Исполнитель: О.Я. Ковалева</t>
  </si>
  <si>
    <t>тел: 3-83-27</t>
  </si>
  <si>
    <t>музакорд</t>
  </si>
  <si>
    <t>хитшоу</t>
  </si>
  <si>
    <t>музмаг</t>
  </si>
  <si>
    <t>техн театра</t>
  </si>
  <si>
    <t>первонач КП</t>
  </si>
  <si>
    <t>штук</t>
  </si>
  <si>
    <t>короче берем</t>
  </si>
  <si>
    <t>еще КП (лишние):</t>
  </si>
  <si>
    <t>54 шт, а не 55 как у нас было изнач - т.к. 27-я позяция это комплект (пара)</t>
  </si>
  <si>
    <t>ОБОСНОВАНИЕ НАЧАЛЬНОЙ (МАКСИМАЛЬНОЙ) ЦЕНЫ КОНТРАКТА</t>
  </si>
  <si>
    <t>Государственное автономное  учреждение культуры Ямало-Ненецкого автономного округа «Окружной Центр национальных культур»</t>
  </si>
  <si>
    <t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</t>
  </si>
  <si>
    <t xml:space="preserve">Источник №2 (указать наименование) </t>
  </si>
  <si>
    <t xml:space="preserve">Источник №3 (указать наименование) </t>
  </si>
  <si>
    <t>Округл. знач.</t>
  </si>
  <si>
    <t>Бегущая строка</t>
  </si>
  <si>
    <t>Тифлоковрики для тамбурной зоны и зоны обслуживания в фойе 1 этажа</t>
  </si>
  <si>
    <t xml:space="preserve">В результате проведения анализа рынка начальная (максимальная) цена контракта составляет: </t>
  </si>
  <si>
    <t>Руководитель учреждения            _________________         Д.В. Кумылин</t>
  </si>
  <si>
    <t>Исполнитель</t>
  </si>
  <si>
    <t>Коник С.О.</t>
  </si>
  <si>
    <t>тел:</t>
  </si>
  <si>
    <t>3-19-20</t>
  </si>
  <si>
    <t>…</t>
  </si>
  <si>
    <r>
      <t xml:space="preserve">Источник №1
</t>
    </r>
    <r>
      <rPr>
        <sz val="12"/>
        <color indexed="2"/>
        <rFont val="Liberation Serif"/>
      </rPr>
      <t>(указать ниаменование)</t>
    </r>
  </si>
  <si>
    <r>
      <t xml:space="preserve">Источник №2
</t>
    </r>
    <r>
      <rPr>
        <sz val="12"/>
        <color indexed="2"/>
        <rFont val="Liberation Serif"/>
      </rPr>
      <t>(указать ниаменование)</t>
    </r>
  </si>
  <si>
    <r>
      <t xml:space="preserve">Источник №3
</t>
    </r>
    <r>
      <rPr>
        <sz val="12"/>
        <color indexed="2"/>
        <rFont val="Liberation Serif"/>
      </rPr>
      <t>(указать ниаменование)</t>
    </r>
  </si>
  <si>
    <t>(наименование муниципального образования)</t>
  </si>
  <si>
    <t>_______________________________________________________________________</t>
  </si>
  <si>
    <t>__________________________________________________________________________________________________</t>
  </si>
  <si>
    <t>(наименование мероприятия)</t>
  </si>
  <si>
    <t>_______________</t>
  </si>
  <si>
    <t>(подпись)</t>
  </si>
  <si>
    <t>(Ф.И.О.)</t>
  </si>
  <si>
    <t>Исполнитель: Ф.И.О., тел</t>
  </si>
  <si>
    <t xml:space="preserve">Руководитель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</si>
</sst>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&quot;_);_(@_)"/>
    <numFmt numFmtId="165" formatCode="#,##0_р_."/>
    <numFmt numFmtId="166" formatCode="_-* #,##0.00_р_._-;\-* #,##0.00_р_._-;_-* &quot;-&quot;??_р_._-;_-@_-"/>
    <numFmt numFmtId="167" formatCode="#,##0.00_р_."/>
    <numFmt numFmtId="168" formatCode="#,##0.0000"/>
    <numFmt numFmtId="169" formatCode="0;[Red]\-0"/>
  </numFmts>
  <fonts count="35" x14ac:knownFonts="1">
    <font>
      <sz val="8"/>
      <color theme="1"/>
      <name val="Arial"/>
    </font>
    <font>
      <sz val="11"/>
      <color theme="1"/>
      <name val="Calibri"/>
      <scheme val="minor"/>
    </font>
    <font>
      <sz val="10"/>
      <name val="Arial Cyr"/>
    </font>
    <font>
      <sz val="10"/>
      <name val="Times New Roman"/>
    </font>
    <font>
      <sz val="10"/>
      <name val="Arial"/>
    </font>
    <font>
      <sz val="11"/>
      <name val="Calibri"/>
    </font>
    <font>
      <sz val="11"/>
      <color rgb="FF9C0006"/>
      <name val="Calibri"/>
      <scheme val="minor"/>
    </font>
    <font>
      <sz val="10"/>
      <name val="Helv"/>
    </font>
    <font>
      <sz val="8"/>
      <color theme="1"/>
      <name val="Liberation Serif"/>
    </font>
    <font>
      <sz val="10"/>
      <name val="Liberation Serif"/>
    </font>
    <font>
      <sz val="12"/>
      <name val="Liberation Serif"/>
    </font>
    <font>
      <b/>
      <sz val="12"/>
      <name val="Liberation Serif"/>
    </font>
    <font>
      <b/>
      <sz val="10"/>
      <name val="Liberation Serif"/>
    </font>
    <font>
      <sz val="12"/>
      <color indexed="2"/>
      <name val="Liberation Serif"/>
    </font>
    <font>
      <sz val="12"/>
      <color theme="1"/>
      <name val="Liberation Serif"/>
    </font>
    <font>
      <sz val="12"/>
      <color theme="1"/>
      <name val="Liberation Serif"/>
    </font>
    <font>
      <b/>
      <sz val="10"/>
      <color theme="1"/>
      <name val="Liberation Serif"/>
    </font>
    <font>
      <b/>
      <sz val="12"/>
      <color theme="1"/>
      <name val="Liberation Serif"/>
    </font>
    <font>
      <i/>
      <sz val="10"/>
      <name val="Liberation Serif"/>
    </font>
    <font>
      <b/>
      <u/>
      <sz val="10"/>
      <name val="Liberation Serif"/>
    </font>
    <font>
      <b/>
      <sz val="10"/>
      <color indexed="2"/>
      <name val="Liberation Serif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u/>
      <sz val="12"/>
      <name val="Times New Roman"/>
    </font>
    <font>
      <sz val="12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i/>
      <sz val="10"/>
      <name val="Times New Roman"/>
    </font>
    <font>
      <b/>
      <sz val="9"/>
      <name val="Tahoma"/>
    </font>
    <font>
      <sz val="9"/>
      <name val="Tahoma"/>
    </font>
    <font>
      <sz val="12"/>
      <name val="Liberation Serif"/>
      <family val="1"/>
      <charset val="204"/>
    </font>
    <font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none">
        <fgColor auto="1"/>
        <bgColor auto="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5" tint="-0.24994659260841701"/>
        <bgColor theme="5" tint="-0.24994659260841701"/>
      </patternFill>
    </fill>
    <fill>
      <patternFill patternType="solid">
        <fgColor rgb="FF00B050"/>
        <bgColor rgb="FF00B05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7">
    <xf numFmtId="0" fontId="0" fillId="0" borderId="0">
      <alignment horizontal="left"/>
    </xf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6" fillId="2" borderId="0"/>
    <xf numFmtId="0" fontId="7" fillId="0" borderId="0"/>
    <xf numFmtId="164" fontId="4" fillId="0" borderId="0"/>
    <xf numFmtId="165" fontId="5" fillId="0" borderId="0"/>
    <xf numFmtId="166" fontId="1" fillId="0" borderId="0"/>
    <xf numFmtId="166" fontId="5" fillId="0" borderId="0"/>
  </cellStyleXfs>
  <cellXfs count="151"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/>
    <xf numFmtId="0" fontId="14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4" borderId="5" xfId="9" applyFont="1" applyFill="1" applyBorder="1" applyAlignment="1">
      <alignment horizontal="left" vertical="center" wrapText="1"/>
    </xf>
    <xf numFmtId="0" fontId="14" fillId="0" borderId="5" xfId="9" applyFont="1" applyBorder="1" applyAlignment="1">
      <alignment horizontal="center" vertical="center"/>
    </xf>
    <xf numFmtId="0" fontId="10" fillId="0" borderId="5" xfId="2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167" fontId="14" fillId="0" borderId="5" xfId="0" applyNumberFormat="1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0" fillId="6" borderId="5" xfId="13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top"/>
    </xf>
    <xf numFmtId="4" fontId="11" fillId="0" borderId="5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168" fontId="10" fillId="0" borderId="0" xfId="0" applyNumberFormat="1" applyFont="1" applyAlignment="1"/>
    <xf numFmtId="0" fontId="12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4" fontId="12" fillId="0" borderId="0" xfId="0" applyNumberFormat="1" applyFont="1" applyAlignment="1">
      <alignment vertical="top"/>
    </xf>
    <xf numFmtId="4" fontId="12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center"/>
    </xf>
    <xf numFmtId="167" fontId="1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11" fillId="0" borderId="0" xfId="0" applyFont="1" applyAlignment="1"/>
    <xf numFmtId="0" fontId="18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8" fillId="0" borderId="0" xfId="0" applyFont="1" applyAlignment="1">
      <alignment horizontal="center" wrapText="1"/>
    </xf>
    <xf numFmtId="4" fontId="1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7" borderId="0" xfId="0" applyFont="1" applyFill="1" applyAlignment="1">
      <alignment horizontal="right" vertical="top"/>
    </xf>
    <xf numFmtId="0" fontId="9" fillId="8" borderId="0" xfId="0" applyFont="1" applyFill="1" applyAlignment="1">
      <alignment horizontal="right" vertical="top"/>
    </xf>
    <xf numFmtId="0" fontId="14" fillId="5" borderId="5" xfId="0" applyFont="1" applyFill="1" applyBorder="1" applyAlignment="1">
      <alignment vertical="center" wrapText="1"/>
    </xf>
    <xf numFmtId="169" fontId="10" fillId="0" borderId="5" xfId="20" applyNumberFormat="1" applyFont="1" applyBorder="1" applyAlignment="1">
      <alignment horizontal="center" vertical="center"/>
    </xf>
    <xf numFmtId="4" fontId="14" fillId="9" borderId="5" xfId="0" applyNumberFormat="1" applyFont="1" applyFill="1" applyBorder="1" applyAlignment="1">
      <alignment horizontal="center" vertical="center" wrapText="1"/>
    </xf>
    <xf numFmtId="4" fontId="14" fillId="10" borderId="5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top"/>
    </xf>
    <xf numFmtId="4" fontId="14" fillId="0" borderId="5" xfId="0" applyNumberFormat="1" applyFont="1" applyBorder="1" applyAlignment="1">
      <alignment horizontal="right" vertical="center" wrapText="1"/>
    </xf>
    <xf numFmtId="4" fontId="10" fillId="3" borderId="5" xfId="20" applyNumberFormat="1" applyFont="1" applyFill="1" applyBorder="1" applyAlignment="1">
      <alignment horizontal="right" vertical="center"/>
    </xf>
    <xf numFmtId="0" fontId="14" fillId="10" borderId="5" xfId="0" applyFont="1" applyFill="1" applyBorder="1" applyAlignment="1">
      <alignment vertical="center" wrapText="1"/>
    </xf>
    <xf numFmtId="0" fontId="19" fillId="0" borderId="0" xfId="0" applyFont="1" applyAlignment="1">
      <alignment horizontal="right" vertical="top"/>
    </xf>
    <xf numFmtId="0" fontId="20" fillId="0" borderId="0" xfId="0" applyFont="1" applyAlignment="1">
      <alignment horizontal="left" vertical="top"/>
    </xf>
    <xf numFmtId="0" fontId="3" fillId="0" borderId="0" xfId="0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0" xfId="0" applyFont="1" applyAlignment="1"/>
    <xf numFmtId="0" fontId="25" fillId="0" borderId="5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5" fillId="5" borderId="5" xfId="0" applyFont="1" applyFill="1" applyBorder="1" applyAlignment="1">
      <alignment vertical="center" wrapText="1"/>
    </xf>
    <xf numFmtId="169" fontId="21" fillId="0" borderId="5" xfId="20" applyNumberFormat="1" applyFont="1" applyBorder="1" applyAlignment="1">
      <alignment horizontal="center" vertical="center"/>
    </xf>
    <xf numFmtId="4" fontId="25" fillId="0" borderId="5" xfId="0" applyNumberFormat="1" applyFont="1" applyBorder="1" applyAlignment="1">
      <alignment horizontal="center" vertical="center" wrapText="1"/>
    </xf>
    <xf numFmtId="4" fontId="25" fillId="3" borderId="5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167" fontId="25" fillId="0" borderId="5" xfId="0" applyNumberFormat="1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right" vertical="center" wrapText="1"/>
    </xf>
    <xf numFmtId="4" fontId="21" fillId="3" borderId="5" xfId="20" applyNumberFormat="1" applyFont="1" applyFill="1" applyBorder="1" applyAlignment="1">
      <alignment horizontal="right" vertical="center"/>
    </xf>
    <xf numFmtId="168" fontId="21" fillId="0" borderId="0" xfId="0" applyNumberFormat="1" applyFont="1" applyAlignment="1"/>
    <xf numFmtId="4" fontId="25" fillId="0" borderId="7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top"/>
    </xf>
    <xf numFmtId="4" fontId="22" fillId="0" borderId="5" xfId="0" applyNumberFormat="1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23" fillId="0" borderId="0" xfId="0" applyFont="1" applyAlignment="1">
      <alignment vertical="top"/>
    </xf>
    <xf numFmtId="4" fontId="26" fillId="0" borderId="0" xfId="0" applyNumberFormat="1" applyFont="1" applyAlignment="1">
      <alignment vertical="top"/>
    </xf>
    <xf numFmtId="4" fontId="23" fillId="0" borderId="0" xfId="0" applyNumberFormat="1" applyFont="1" applyAlignment="1">
      <alignment vertical="top"/>
    </xf>
    <xf numFmtId="4" fontId="23" fillId="0" borderId="0" xfId="0" applyNumberFormat="1" applyFont="1" applyAlignment="1">
      <alignment horizontal="right" vertical="top"/>
    </xf>
    <xf numFmtId="0" fontId="22" fillId="0" borderId="0" xfId="0" applyFont="1" applyAlignment="1">
      <alignment vertical="center"/>
    </xf>
    <xf numFmtId="167" fontId="27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top"/>
    </xf>
    <xf numFmtId="0" fontId="22" fillId="0" borderId="0" xfId="0" applyFont="1" applyAlignment="1"/>
    <xf numFmtId="0" fontId="3" fillId="0" borderId="0" xfId="0" applyFont="1" applyAlignment="1">
      <alignment horizontal="center" vertical="top"/>
    </xf>
    <xf numFmtId="0" fontId="28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center" wrapText="1"/>
    </xf>
    <xf numFmtId="0" fontId="32" fillId="0" borderId="0" xfId="0" applyFont="1" applyAlignment="1"/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right" vertical="top"/>
    </xf>
    <xf numFmtId="0" fontId="33" fillId="0" borderId="0" xfId="0" applyFont="1" applyAlignment="1"/>
    <xf numFmtId="0" fontId="31" fillId="0" borderId="0" xfId="0" applyFont="1" applyAlignment="1"/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right" vertical="top"/>
    </xf>
    <xf numFmtId="0" fontId="34" fillId="0" borderId="0" xfId="0" applyFont="1" applyAlignment="1"/>
    <xf numFmtId="0" fontId="10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5" fillId="0" borderId="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</cellXfs>
  <cellStyles count="27">
    <cellStyle name="Обычный" xfId="0" builtinId="0"/>
    <cellStyle name="Обычный 14" xfId="1"/>
    <cellStyle name="Обычный 2" xfId="2"/>
    <cellStyle name="Обычный 2 2" xfId="3"/>
    <cellStyle name="Обычный 2 2 2" xfId="4"/>
    <cellStyle name="Обычный 2 2 2 2" xfId="5"/>
    <cellStyle name="Обычный 2 3" xfId="6"/>
    <cellStyle name="Обычный 2 5" xfId="7"/>
    <cellStyle name="Обычный 2 5 3" xfId="8"/>
    <cellStyle name="Обычный 3" xfId="9"/>
    <cellStyle name="Обычный 3 2" xfId="10"/>
    <cellStyle name="Обычный 3 2 2" xfId="11"/>
    <cellStyle name="Обычный 3 4" xfId="12"/>
    <cellStyle name="Обычный 4" xfId="13"/>
    <cellStyle name="Обычный 4 2" xfId="14"/>
    <cellStyle name="Обычный 4 3" xfId="15"/>
    <cellStyle name="Обычный 5" xfId="16"/>
    <cellStyle name="Обычный 5 2" xfId="17"/>
    <cellStyle name="Обычный 6" xfId="18"/>
    <cellStyle name="Обычный 7" xfId="19"/>
    <cellStyle name="Обычный_мероприятия 2009 но внесены исправления в сметы ОМП (соглас. Бабчук) 2" xfId="20"/>
    <cellStyle name="Плохой" xfId="21" builtinId="27"/>
    <cellStyle name="Стиль 1" xfId="22"/>
    <cellStyle name="Финансовый [0] 2" xfId="23"/>
    <cellStyle name="Финансовый 2" xfId="24"/>
    <cellStyle name="Финансовый 3" xfId="25"/>
    <cellStyle name="Финансовый 4" xfId="26"/>
  </cellStyles>
  <dxfs count="15">
    <dxf>
      <font>
        <color indexed="20"/>
      </font>
      <fill>
        <patternFill patternType="solid">
          <fgColor rgb="FFDD9CB3"/>
          <bgColor rgb="FFDD9CB3"/>
        </patternFill>
      </fill>
    </dxf>
    <dxf>
      <font>
        <color indexed="17"/>
      </font>
      <fill>
        <patternFill patternType="solid">
          <fgColor rgb="FFC0DCC0"/>
          <bgColor rgb="FFC0DCC0"/>
        </patternFill>
      </fill>
    </dxf>
    <dxf>
      <font>
        <color indexed="20"/>
      </font>
      <fill>
        <patternFill patternType="solid">
          <fgColor rgb="FFDD9CB3"/>
          <bgColor rgb="FFDD9CB3"/>
        </patternFill>
      </fill>
    </dxf>
    <dxf>
      <font>
        <color indexed="20"/>
      </font>
      <fill>
        <patternFill patternType="solid">
          <fgColor rgb="FFDD9CB3"/>
          <bgColor rgb="FFDD9CB3"/>
        </patternFill>
      </fill>
    </dxf>
    <dxf>
      <font>
        <color indexed="17"/>
      </font>
      <fill>
        <patternFill patternType="solid">
          <fgColor rgb="FFC0DCC0"/>
          <bgColor rgb="FFC0DCC0"/>
        </patternFill>
      </fill>
    </dxf>
    <dxf>
      <font>
        <color indexed="20"/>
      </font>
      <fill>
        <patternFill patternType="solid">
          <fgColor rgb="FFDD9CB3"/>
          <bgColor rgb="FFDD9CB3"/>
        </patternFill>
      </fill>
    </dxf>
    <dxf>
      <font>
        <color indexed="20"/>
      </font>
      <fill>
        <patternFill patternType="solid">
          <fgColor rgb="FFDD9CB3"/>
          <bgColor rgb="FFDD9CB3"/>
        </patternFill>
      </fill>
    </dxf>
    <dxf>
      <font>
        <color indexed="17"/>
      </font>
      <fill>
        <patternFill patternType="solid">
          <fgColor rgb="FFC0DCC0"/>
          <bgColor rgb="FFC0DCC0"/>
        </patternFill>
      </fill>
    </dxf>
    <dxf>
      <font>
        <color indexed="20"/>
      </font>
      <fill>
        <patternFill patternType="solid">
          <fgColor rgb="FFDD9CB3"/>
          <bgColor rgb="FFDD9CB3"/>
        </patternFill>
      </fill>
    </dxf>
    <dxf>
      <font>
        <color indexed="20"/>
      </font>
      <fill>
        <patternFill patternType="solid">
          <fgColor rgb="FFDD9CB3"/>
          <bgColor rgb="FFDD9CB3"/>
        </patternFill>
      </fill>
    </dxf>
    <dxf>
      <font>
        <color indexed="17"/>
      </font>
      <fill>
        <patternFill patternType="solid">
          <fgColor rgb="FFC0DCC0"/>
          <bgColor rgb="FFC0DCC0"/>
        </patternFill>
      </fill>
    </dxf>
    <dxf>
      <font>
        <color indexed="20"/>
      </font>
      <fill>
        <patternFill patternType="solid">
          <fgColor rgb="FFDD9CB3"/>
          <bgColor rgb="FFDD9CB3"/>
        </patternFill>
      </fill>
    </dxf>
    <dxf>
      <font>
        <color indexed="20"/>
      </font>
      <fill>
        <patternFill patternType="solid">
          <fgColor rgb="FFDD9CB3"/>
          <bgColor rgb="FFDD9CB3"/>
        </patternFill>
      </fill>
    </dxf>
    <dxf>
      <font>
        <color indexed="17"/>
      </font>
      <fill>
        <patternFill patternType="solid">
          <fgColor rgb="FFC0DCC0"/>
          <bgColor rgb="FFC0DCC0"/>
        </patternFill>
      </fill>
    </dxf>
    <dxf>
      <font>
        <color indexed="20"/>
      </font>
      <fill>
        <patternFill patternType="solid">
          <fgColor rgb="FFDD9CB3"/>
          <bgColor rgb="FFDD9C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so" id="{EA1E40AF-E10D-522D-D12F-1559C1AF555D}"/>
</personList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3" personId="{EA1E40AF-E10D-522D-D12F-1559C1AF555D}" id="{00570074-0018-4E29-9BCE-00600011007E}" done="0">
    <text xml:space="preserve">3млн - порог неоднор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F52"/>
  <sheetViews>
    <sheetView tabSelected="1" topLeftCell="A3" zoomScale="60" workbookViewId="0">
      <selection activeCell="A5" sqref="A5:S5"/>
    </sheetView>
  </sheetViews>
  <sheetFormatPr defaultColWidth="9.33203125" defaultRowHeight="12.75" customHeight="1" x14ac:dyDescent="0.2"/>
  <cols>
    <col min="1" max="1" width="6.6640625" style="2" customWidth="1"/>
    <col min="2" max="2" width="33.33203125" style="3" customWidth="1"/>
    <col min="3" max="4" width="15.83203125" style="4" customWidth="1"/>
    <col min="5" max="7" width="20.5" style="4" customWidth="1"/>
    <col min="8" max="8" width="18.5" style="4" customWidth="1"/>
    <col min="9" max="10" width="16.83203125" style="4" hidden="1" customWidth="1"/>
    <col min="11" max="12" width="16.83203125" style="4" customWidth="1"/>
    <col min="13" max="13" width="18.6640625" style="4" bestFit="1" customWidth="1"/>
    <col min="14" max="14" width="17.1640625" style="4" customWidth="1"/>
    <col min="15" max="17" width="15" style="4" customWidth="1"/>
    <col min="18" max="18" width="22.6640625" style="4" customWidth="1"/>
    <col min="19" max="19" width="20.83203125" style="4" customWidth="1"/>
    <col min="20" max="20" width="15" style="4" hidden="1" customWidth="1"/>
    <col min="21" max="22" width="18.6640625" style="4" hidden="1" customWidth="1"/>
    <col min="23" max="23" width="9.33203125" style="2" customWidth="1"/>
    <col min="24" max="24" width="27.1640625" style="2" customWidth="1"/>
    <col min="25" max="240" width="9.33203125" style="2" customWidth="1"/>
    <col min="241" max="16384" width="9.33203125" style="1"/>
  </cols>
  <sheetData>
    <row r="1" spans="1:22" ht="15" hidden="1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4" t="s">
        <v>0</v>
      </c>
      <c r="P1" s="124"/>
      <c r="Q1" s="124"/>
      <c r="R1" s="124"/>
      <c r="S1" s="124"/>
      <c r="T1" s="125"/>
      <c r="U1" s="125"/>
      <c r="V1" s="125"/>
    </row>
    <row r="2" spans="1:22" ht="49.15" hidden="1" customHeight="1" x14ac:dyDescent="0.2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4" t="s">
        <v>1</v>
      </c>
      <c r="P2" s="124"/>
      <c r="Q2" s="124"/>
      <c r="R2" s="124"/>
      <c r="S2" s="124"/>
      <c r="T2" s="5"/>
      <c r="U2" s="5"/>
      <c r="V2" s="5"/>
    </row>
    <row r="3" spans="1:22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2" customFormat="1" ht="15.75" customHeight="1" x14ac:dyDescent="0.2">
      <c r="A5" s="126" t="s">
        <v>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7"/>
      <c r="U5" s="7"/>
      <c r="V5" s="7"/>
    </row>
    <row r="6" spans="1:22" s="2" customFormat="1" ht="15.75" customHeight="1" x14ac:dyDescent="0.2">
      <c r="A6" s="127" t="s">
        <v>56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7"/>
      <c r="U6" s="7"/>
      <c r="V6" s="7"/>
    </row>
    <row r="7" spans="1:22" s="2" customFormat="1" ht="15" x14ac:dyDescent="0.2">
      <c r="A7" s="121" t="s">
        <v>55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7"/>
      <c r="U7" s="7"/>
      <c r="V7" s="7"/>
    </row>
    <row r="8" spans="1:22" s="2" customFormat="1" ht="15" x14ac:dyDescent="0.2">
      <c r="A8" s="127" t="s">
        <v>57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7"/>
      <c r="U8" s="7"/>
      <c r="V8" s="7"/>
    </row>
    <row r="9" spans="1:22" s="2" customFormat="1" ht="15" x14ac:dyDescent="0.2">
      <c r="A9" s="127" t="s">
        <v>58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7"/>
      <c r="U9" s="7"/>
      <c r="V9" s="7"/>
    </row>
    <row r="10" spans="1:22" s="2" customFormat="1" ht="15" x14ac:dyDescent="0.2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7"/>
      <c r="U10" s="7"/>
      <c r="V10" s="7"/>
    </row>
    <row r="11" spans="1:22" s="2" customFormat="1" ht="15" x14ac:dyDescent="0.2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7"/>
      <c r="U11" s="7"/>
      <c r="V11" s="7"/>
    </row>
    <row r="12" spans="1:22" s="2" customFormat="1" ht="13.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7"/>
      <c r="U12" s="7"/>
      <c r="V12" s="7"/>
    </row>
    <row r="13" spans="1:22" s="8" customFormat="1" ht="15" x14ac:dyDescent="0.2">
      <c r="A13" s="114" t="s">
        <v>4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</row>
    <row r="14" spans="1:22" s="2" customFormat="1" ht="15" x14ac:dyDescent="0.2">
      <c r="A14" s="10"/>
      <c r="B14" s="10"/>
      <c r="C14" s="11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1"/>
      <c r="S14" s="12" t="s">
        <v>5</v>
      </c>
      <c r="T14" s="10"/>
      <c r="U14" s="10"/>
      <c r="V14" s="10"/>
    </row>
    <row r="15" spans="1:22" s="13" customFormat="1" ht="36.6" customHeight="1" x14ac:dyDescent="0.2">
      <c r="A15" s="119" t="s">
        <v>6</v>
      </c>
      <c r="B15" s="119" t="s">
        <v>7</v>
      </c>
      <c r="C15" s="122" t="s">
        <v>8</v>
      </c>
      <c r="D15" s="123"/>
      <c r="E15" s="119" t="s">
        <v>52</v>
      </c>
      <c r="F15" s="119" t="s">
        <v>53</v>
      </c>
      <c r="G15" s="119" t="s">
        <v>54</v>
      </c>
      <c r="H15" s="119" t="s">
        <v>51</v>
      </c>
      <c r="I15" s="119" t="s">
        <v>51</v>
      </c>
      <c r="J15" s="119" t="s">
        <v>51</v>
      </c>
      <c r="K15" s="119" t="s">
        <v>51</v>
      </c>
      <c r="L15" s="119" t="s">
        <v>51</v>
      </c>
      <c r="M15" s="119" t="s">
        <v>10</v>
      </c>
      <c r="N15" s="119" t="s">
        <v>11</v>
      </c>
      <c r="O15" s="119" t="s">
        <v>12</v>
      </c>
      <c r="P15" s="119" t="s">
        <v>13</v>
      </c>
      <c r="Q15" s="116" t="s">
        <v>14</v>
      </c>
      <c r="R15" s="116" t="s">
        <v>15</v>
      </c>
      <c r="S15" s="117" t="s">
        <v>16</v>
      </c>
      <c r="T15" s="119" t="s">
        <v>17</v>
      </c>
      <c r="U15" s="119" t="s">
        <v>18</v>
      </c>
      <c r="V15" s="111" t="s">
        <v>19</v>
      </c>
    </row>
    <row r="16" spans="1:22" s="13" customFormat="1" ht="94.5" customHeight="1" x14ac:dyDescent="0.2">
      <c r="A16" s="120"/>
      <c r="B16" s="120"/>
      <c r="C16" s="16" t="s">
        <v>20</v>
      </c>
      <c r="D16" s="16" t="s">
        <v>21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16"/>
      <c r="R16" s="116"/>
      <c r="S16" s="118"/>
      <c r="T16" s="120"/>
      <c r="U16" s="120"/>
      <c r="V16" s="111"/>
    </row>
    <row r="17" spans="1:29" s="17" customFormat="1" ht="15" x14ac:dyDescent="0.2">
      <c r="A17" s="16">
        <v>1</v>
      </c>
      <c r="B17" s="16">
        <v>2</v>
      </c>
      <c r="C17" s="16">
        <v>3</v>
      </c>
      <c r="D17" s="16">
        <v>4</v>
      </c>
      <c r="E17" s="16">
        <v>5</v>
      </c>
      <c r="F17" s="16">
        <f>E17+1</f>
        <v>6</v>
      </c>
      <c r="G17" s="16">
        <f t="shared" ref="G17:S17" si="0">F17+1</f>
        <v>7</v>
      </c>
      <c r="H17" s="16">
        <f t="shared" si="0"/>
        <v>8</v>
      </c>
      <c r="I17" s="16">
        <f t="shared" si="0"/>
        <v>9</v>
      </c>
      <c r="J17" s="16">
        <f t="shared" si="0"/>
        <v>10</v>
      </c>
      <c r="K17" s="16">
        <f t="shared" si="0"/>
        <v>11</v>
      </c>
      <c r="L17" s="16">
        <f t="shared" si="0"/>
        <v>12</v>
      </c>
      <c r="M17" s="16">
        <v>14</v>
      </c>
      <c r="N17" s="16">
        <v>15</v>
      </c>
      <c r="O17" s="16">
        <f t="shared" ref="O17:R17" si="1">N17+1</f>
        <v>16</v>
      </c>
      <c r="P17" s="16">
        <f t="shared" si="1"/>
        <v>17</v>
      </c>
      <c r="Q17" s="16">
        <f t="shared" si="1"/>
        <v>18</v>
      </c>
      <c r="R17" s="16">
        <f t="shared" si="1"/>
        <v>19</v>
      </c>
      <c r="S17" s="16">
        <f t="shared" si="0"/>
        <v>20</v>
      </c>
      <c r="T17" s="16">
        <v>6</v>
      </c>
      <c r="U17" s="16">
        <v>7</v>
      </c>
      <c r="V17" s="15">
        <v>8</v>
      </c>
    </row>
    <row r="18" spans="1:29" ht="15" x14ac:dyDescent="0.2">
      <c r="A18" s="16">
        <v>1</v>
      </c>
      <c r="B18" s="18"/>
      <c r="C18" s="19"/>
      <c r="D18" s="20"/>
      <c r="E18" s="16"/>
      <c r="F18" s="16"/>
      <c r="G18" s="16"/>
      <c r="H18" s="16"/>
      <c r="I18" s="16"/>
      <c r="J18" s="16"/>
      <c r="K18" s="16"/>
      <c r="L18" s="16"/>
      <c r="M18" s="21">
        <f>AVERAGE(E18,F18,G18,I18,J18,H18,K18,L18,)</f>
        <v>0</v>
      </c>
      <c r="N18" s="21">
        <f>MIN(E18:L18)</f>
        <v>0</v>
      </c>
      <c r="O18" s="22">
        <f>COUNT(E18:L18)</f>
        <v>0</v>
      </c>
      <c r="P18" s="23" t="e">
        <f>STDEV(E18:L18)</f>
        <v>#DIV/0!</v>
      </c>
      <c r="Q18" s="21" t="e">
        <f>P18/M18*100</f>
        <v>#DIV/0!</v>
      </c>
      <c r="R18" s="14" t="e">
        <f>IF(Q18&lt;33,"ОДНОРОДНЫЕ","НЕОДНОРОДНЫЕ")</f>
        <v>#DIV/0!</v>
      </c>
      <c r="S18" s="24">
        <f>N18*D18</f>
        <v>0</v>
      </c>
      <c r="T18" s="16"/>
      <c r="U18" s="16"/>
      <c r="V18" s="15"/>
      <c r="W18" s="17"/>
      <c r="X18" s="17"/>
      <c r="Y18" s="17"/>
      <c r="Z18" s="17"/>
      <c r="AA18" s="17"/>
      <c r="AB18" s="17"/>
      <c r="AC18" s="17"/>
    </row>
    <row r="19" spans="1:29" s="17" customFormat="1" ht="15" x14ac:dyDescent="0.2">
      <c r="A19" s="16">
        <v>2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1">
        <f t="shared" ref="M19:M21" si="2">AVERAGE(E19,F19,G19,I19,J19,H19,K19,L19,)</f>
        <v>0</v>
      </c>
      <c r="N19" s="21">
        <f>MIN(E19:L19)</f>
        <v>0</v>
      </c>
      <c r="O19" s="22">
        <f>COUNT(E19:L19)</f>
        <v>0</v>
      </c>
      <c r="P19" s="23" t="e">
        <f>STDEV(E19:L19)</f>
        <v>#DIV/0!</v>
      </c>
      <c r="Q19" s="21" t="e">
        <f t="shared" ref="Q19:Q21" si="3">P19/M19*100</f>
        <v>#DIV/0!</v>
      </c>
      <c r="R19" s="14" t="e">
        <f t="shared" ref="R19:R21" si="4">IF(Q19&lt;33,"ОДНОРОДНЫЕ","НЕОДНОРОДНЫЕ")</f>
        <v>#DIV/0!</v>
      </c>
      <c r="S19" s="24">
        <f>N19*D19</f>
        <v>0</v>
      </c>
      <c r="T19" s="16"/>
      <c r="U19" s="16"/>
      <c r="V19" s="15"/>
    </row>
    <row r="20" spans="1:29" s="17" customFormat="1" ht="15" x14ac:dyDescent="0.2">
      <c r="A20" s="16">
        <v>3</v>
      </c>
      <c r="B20" s="26"/>
      <c r="C20" s="19"/>
      <c r="D20" s="20"/>
      <c r="E20" s="16"/>
      <c r="F20" s="16"/>
      <c r="G20" s="16"/>
      <c r="H20" s="16"/>
      <c r="I20" s="16"/>
      <c r="J20" s="16"/>
      <c r="K20" s="16"/>
      <c r="L20" s="16"/>
      <c r="M20" s="21">
        <f t="shared" si="2"/>
        <v>0</v>
      </c>
      <c r="N20" s="21">
        <f>MIN(E20:L20)</f>
        <v>0</v>
      </c>
      <c r="O20" s="22">
        <f>COUNT(E20:L20)</f>
        <v>0</v>
      </c>
      <c r="P20" s="23" t="e">
        <f>STDEV(E20:L20)</f>
        <v>#DIV/0!</v>
      </c>
      <c r="Q20" s="21" t="e">
        <f t="shared" si="3"/>
        <v>#DIV/0!</v>
      </c>
      <c r="R20" s="14" t="e">
        <f t="shared" si="4"/>
        <v>#DIV/0!</v>
      </c>
      <c r="S20" s="24">
        <f>N20*D20</f>
        <v>0</v>
      </c>
      <c r="T20" s="16"/>
      <c r="U20" s="16"/>
      <c r="V20" s="15"/>
    </row>
    <row r="21" spans="1:29" s="17" customFormat="1" ht="15" x14ac:dyDescent="0.2">
      <c r="A21" s="16">
        <v>4</v>
      </c>
      <c r="B21" s="2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1">
        <f t="shared" si="2"/>
        <v>0</v>
      </c>
      <c r="N21" s="21">
        <f>MIN(E21:L21)</f>
        <v>0</v>
      </c>
      <c r="O21" s="22">
        <f>COUNT(E21:L21)</f>
        <v>0</v>
      </c>
      <c r="P21" s="23" t="e">
        <f>STDEV(E21:L21)</f>
        <v>#DIV/0!</v>
      </c>
      <c r="Q21" s="21" t="e">
        <f t="shared" si="3"/>
        <v>#DIV/0!</v>
      </c>
      <c r="R21" s="14" t="e">
        <f t="shared" si="4"/>
        <v>#DIV/0!</v>
      </c>
      <c r="S21" s="24">
        <f>N21*D21</f>
        <v>0</v>
      </c>
      <c r="T21" s="16"/>
      <c r="U21" s="16"/>
      <c r="V21" s="15"/>
    </row>
    <row r="22" spans="1:29" s="13" customFormat="1" ht="15" x14ac:dyDescent="0.2">
      <c r="A22" s="28"/>
      <c r="B22" s="28" t="s">
        <v>22</v>
      </c>
      <c r="C22" s="28"/>
      <c r="D22" s="29"/>
      <c r="E22" s="29">
        <f t="shared" ref="E22:L22" si="5">SUM(E18:E21)</f>
        <v>0</v>
      </c>
      <c r="F22" s="29">
        <f t="shared" si="5"/>
        <v>0</v>
      </c>
      <c r="G22" s="29">
        <f t="shared" si="5"/>
        <v>0</v>
      </c>
      <c r="H22" s="29">
        <f t="shared" si="5"/>
        <v>0</v>
      </c>
      <c r="I22" s="29">
        <f t="shared" si="5"/>
        <v>0</v>
      </c>
      <c r="J22" s="29">
        <f t="shared" si="5"/>
        <v>0</v>
      </c>
      <c r="K22" s="29">
        <f t="shared" si="5"/>
        <v>0</v>
      </c>
      <c r="L22" s="29">
        <f t="shared" si="5"/>
        <v>0</v>
      </c>
      <c r="M22" s="29"/>
      <c r="N22" s="29"/>
      <c r="O22" s="29"/>
      <c r="P22" s="29"/>
      <c r="Q22" s="29"/>
      <c r="R22" s="29"/>
      <c r="S22" s="29">
        <f>SUM(S18:S21)</f>
        <v>0</v>
      </c>
      <c r="T22" s="29"/>
      <c r="U22" s="30"/>
      <c r="V22" s="29" t="e">
        <f>SUM(#REF!)</f>
        <v>#REF!</v>
      </c>
      <c r="X22" s="31"/>
    </row>
    <row r="23" spans="1:29" s="2" customFormat="1" x14ac:dyDescent="0.2">
      <c r="A23" s="32"/>
      <c r="B23" s="32"/>
      <c r="C23" s="32"/>
      <c r="D23" s="32"/>
      <c r="E23" s="33"/>
      <c r="F23" s="33"/>
      <c r="G23" s="33"/>
      <c r="H23" s="34"/>
      <c r="I23" s="33"/>
      <c r="J23" s="34"/>
      <c r="K23" s="34"/>
      <c r="L23" s="34"/>
      <c r="M23" s="34"/>
      <c r="N23" s="34"/>
      <c r="O23" s="32"/>
      <c r="P23" s="32"/>
      <c r="Q23" s="32"/>
      <c r="R23" s="32"/>
      <c r="S23" s="32"/>
      <c r="T23" s="32"/>
      <c r="U23" s="32"/>
      <c r="V23" s="35"/>
    </row>
    <row r="24" spans="1:29" s="2" customFormat="1" x14ac:dyDescent="0.2">
      <c r="A24" s="32"/>
      <c r="B24" s="32"/>
      <c r="C24" s="32"/>
      <c r="D24" s="32"/>
      <c r="E24" s="33"/>
      <c r="F24" s="33"/>
      <c r="G24" s="33"/>
      <c r="H24" s="34"/>
      <c r="I24" s="33"/>
      <c r="J24" s="34"/>
      <c r="K24" s="34"/>
      <c r="L24" s="34"/>
      <c r="M24" s="34"/>
      <c r="N24" s="34"/>
      <c r="O24" s="32"/>
      <c r="P24" s="32"/>
      <c r="Q24" s="32"/>
      <c r="R24" s="32"/>
      <c r="S24" s="32"/>
      <c r="T24" s="32"/>
      <c r="U24" s="32"/>
      <c r="V24" s="35"/>
    </row>
    <row r="25" spans="1:29" s="36" customFormat="1" ht="15" x14ac:dyDescent="0.2">
      <c r="B25" s="112" t="s">
        <v>23</v>
      </c>
      <c r="C25" s="112"/>
      <c r="D25" s="112"/>
      <c r="E25" s="112"/>
      <c r="F25" s="112"/>
      <c r="G25" s="112"/>
      <c r="H25" s="112"/>
      <c r="I25" s="112"/>
      <c r="J25" s="37">
        <f>S22</f>
        <v>0</v>
      </c>
      <c r="K25" s="37"/>
      <c r="L25" s="37"/>
      <c r="M25" s="113">
        <f>S22</f>
        <v>0</v>
      </c>
      <c r="N25" s="113"/>
      <c r="O25" s="38"/>
      <c r="P25" s="38"/>
      <c r="Q25" s="38"/>
      <c r="R25" s="38"/>
      <c r="S25" s="38"/>
      <c r="T25" s="38"/>
      <c r="U25" s="38"/>
      <c r="V25" s="38"/>
    </row>
    <row r="26" spans="1:29" s="13" customFormat="1" ht="15" x14ac:dyDescent="0.2">
      <c r="B26" s="39"/>
    </row>
    <row r="27" spans="1:29" s="13" customFormat="1" ht="15" x14ac:dyDescent="0.2">
      <c r="B27" s="39"/>
      <c r="U27" s="40"/>
    </row>
    <row r="28" spans="1:29" s="13" customFormat="1" ht="13.15" hidden="1" customHeight="1" x14ac:dyDescent="0.2">
      <c r="B28" s="114" t="s">
        <v>24</v>
      </c>
      <c r="C28" s="114"/>
      <c r="D28" s="114"/>
      <c r="E28" s="114"/>
      <c r="F28" s="114"/>
      <c r="G28" s="9"/>
      <c r="I28" s="41"/>
    </row>
    <row r="29" spans="1:29" s="2" customFormat="1" ht="13.15" hidden="1" customHeight="1" x14ac:dyDescent="0.2">
      <c r="B29" s="115" t="s">
        <v>25</v>
      </c>
      <c r="C29" s="115"/>
      <c r="D29" s="115"/>
      <c r="E29" s="115"/>
      <c r="F29" s="115"/>
      <c r="G29" s="42"/>
      <c r="I29" s="43"/>
    </row>
    <row r="30" spans="1:29" s="2" customFormat="1" hidden="1" x14ac:dyDescent="0.2">
      <c r="C30" s="44"/>
      <c r="D30" s="44"/>
      <c r="I30" s="43"/>
    </row>
    <row r="31" spans="1:29" s="2" customFormat="1" ht="15" hidden="1" x14ac:dyDescent="0.2">
      <c r="C31" s="44"/>
      <c r="D31" s="44"/>
      <c r="F31" s="45"/>
      <c r="G31" s="45"/>
      <c r="H31" s="45"/>
      <c r="I31" s="43"/>
    </row>
    <row r="32" spans="1:29" s="2" customFormat="1" ht="15" hidden="1" x14ac:dyDescent="0.2">
      <c r="B32" s="46" t="s">
        <v>26</v>
      </c>
      <c r="C32" s="130"/>
      <c r="D32" s="130"/>
      <c r="F32" s="45"/>
      <c r="G32" s="45"/>
      <c r="H32" s="45"/>
    </row>
    <row r="33" spans="1:240" s="2" customFormat="1" hidden="1" x14ac:dyDescent="0.2">
      <c r="B33" s="46" t="s">
        <v>27</v>
      </c>
      <c r="C33" s="130"/>
      <c r="D33" s="130"/>
      <c r="I33" s="47"/>
    </row>
    <row r="34" spans="1:240" hidden="1" x14ac:dyDescent="0.2"/>
    <row r="35" spans="1:240" ht="12.75" hidden="1" customHeight="1" x14ac:dyDescent="0.2"/>
    <row r="36" spans="1:240" x14ac:dyDescent="0.2">
      <c r="M36" s="48"/>
    </row>
    <row r="37" spans="1:240" hidden="1" x14ac:dyDescent="0.2">
      <c r="E37" s="49" t="s">
        <v>28</v>
      </c>
      <c r="F37" s="50" t="s">
        <v>29</v>
      </c>
      <c r="G37" s="50"/>
      <c r="H37" s="49" t="s">
        <v>30</v>
      </c>
      <c r="I37" s="49" t="s">
        <v>31</v>
      </c>
    </row>
    <row r="38" spans="1:240" s="13" customFormat="1" ht="30" hidden="1" x14ac:dyDescent="0.2">
      <c r="A38" s="16">
        <v>1</v>
      </c>
      <c r="B38" s="51" t="s">
        <v>32</v>
      </c>
      <c r="C38" s="52" t="s">
        <v>33</v>
      </c>
      <c r="D38" s="21">
        <v>1</v>
      </c>
      <c r="E38" s="21">
        <v>6968920</v>
      </c>
      <c r="F38" s="21">
        <v>5825419</v>
      </c>
      <c r="G38" s="21"/>
      <c r="H38" s="21">
        <v>7104310</v>
      </c>
      <c r="I38" s="21">
        <v>7143310</v>
      </c>
      <c r="J38" s="53">
        <v>1333041</v>
      </c>
      <c r="K38" s="53"/>
      <c r="L38" s="53"/>
      <c r="M38" s="54">
        <f>AVERAGE(E38,F38,H38,I38,J38)</f>
        <v>5675000</v>
      </c>
      <c r="N38" s="21">
        <f t="shared" ref="N38:N41" si="6">M38</f>
        <v>5675000</v>
      </c>
      <c r="O38" s="22">
        <f>COUNT(E38:J38)</f>
        <v>5</v>
      </c>
      <c r="P38" s="23">
        <f>STDEV(E38:J38)</f>
        <v>2487384.375797295</v>
      </c>
      <c r="Q38" s="21">
        <f t="shared" ref="Q38:Q41" si="7">P38/M38*100</f>
        <v>43.830561688058062</v>
      </c>
      <c r="R38" s="14" t="str">
        <f t="shared" ref="R38:R41" si="8">IF(Q38&lt;33,"ОДНОРОДНЫЕ","НЕОДНОРОДНЫЕ")</f>
        <v>НЕОДНОРОДНЫЕ</v>
      </c>
      <c r="S38" s="55">
        <f t="shared" ref="S38:S41" si="9">5675000-M38</f>
        <v>0</v>
      </c>
      <c r="T38" s="14">
        <v>1</v>
      </c>
      <c r="U38" s="56">
        <v>44700</v>
      </c>
      <c r="V38" s="57">
        <f t="shared" ref="V38:V41" si="10">T38*U38</f>
        <v>44700</v>
      </c>
      <c r="X38" s="31"/>
    </row>
    <row r="39" spans="1:240" s="13" customFormat="1" ht="30" hidden="1" x14ac:dyDescent="0.2">
      <c r="A39" s="16">
        <v>1</v>
      </c>
      <c r="B39" s="51"/>
      <c r="C39" s="52" t="s">
        <v>33</v>
      </c>
      <c r="D39" s="21">
        <v>1</v>
      </c>
      <c r="E39" s="21">
        <v>6968920</v>
      </c>
      <c r="F39" s="21">
        <v>5825419</v>
      </c>
      <c r="G39" s="21"/>
      <c r="H39" s="21">
        <v>7104310</v>
      </c>
      <c r="I39" s="53"/>
      <c r="J39" s="21">
        <v>2801351</v>
      </c>
      <c r="K39" s="21"/>
      <c r="L39" s="21"/>
      <c r="M39" s="54">
        <f>AVERAGE(E39,F39,H39,I39,J39)</f>
        <v>5675000</v>
      </c>
      <c r="N39" s="21">
        <f t="shared" si="6"/>
        <v>5675000</v>
      </c>
      <c r="O39" s="22">
        <f>COUNT(E39:J39)</f>
        <v>4</v>
      </c>
      <c r="P39" s="23">
        <f>STDEV(E39:J39)</f>
        <v>1999803.3647721468</v>
      </c>
      <c r="Q39" s="21">
        <f t="shared" si="7"/>
        <v>35.238825810962936</v>
      </c>
      <c r="R39" s="14" t="str">
        <f t="shared" si="8"/>
        <v>НЕОДНОРОДНЫЕ</v>
      </c>
      <c r="S39" s="55">
        <f t="shared" si="9"/>
        <v>0</v>
      </c>
      <c r="T39" s="14">
        <v>1</v>
      </c>
      <c r="U39" s="56">
        <v>44700</v>
      </c>
      <c r="V39" s="57">
        <f t="shared" si="10"/>
        <v>44700</v>
      </c>
      <c r="X39" s="31"/>
    </row>
    <row r="40" spans="1:240" s="13" customFormat="1" ht="15" hidden="1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14"/>
      <c r="U40" s="56"/>
      <c r="V40" s="57"/>
      <c r="X40" s="31"/>
    </row>
    <row r="41" spans="1:240" s="13" customFormat="1" ht="15" hidden="1" x14ac:dyDescent="0.2">
      <c r="A41" s="16">
        <v>1</v>
      </c>
      <c r="B41" s="58" t="s">
        <v>34</v>
      </c>
      <c r="C41" s="52" t="s">
        <v>33</v>
      </c>
      <c r="D41" s="21">
        <v>1</v>
      </c>
      <c r="E41" s="21">
        <v>6968920</v>
      </c>
      <c r="F41" s="21">
        <v>5825419</v>
      </c>
      <c r="G41" s="21"/>
      <c r="H41" s="53">
        <v>4230661</v>
      </c>
      <c r="I41" s="21"/>
      <c r="J41" s="21"/>
      <c r="K41" s="21"/>
      <c r="L41" s="21"/>
      <c r="M41" s="54">
        <f>AVERAGE(E41,F41,H41,I41,J41)</f>
        <v>5675000</v>
      </c>
      <c r="N41" s="21">
        <f t="shared" si="6"/>
        <v>5675000</v>
      </c>
      <c r="O41" s="22">
        <f>COUNT(E41:J41)</f>
        <v>3</v>
      </c>
      <c r="P41" s="23">
        <f>STDEV(E41:J41)</f>
        <v>1375312.6896967832</v>
      </c>
      <c r="Q41" s="21">
        <f t="shared" si="7"/>
        <v>24.23458484047195</v>
      </c>
      <c r="R41" s="14" t="str">
        <f t="shared" si="8"/>
        <v>ОДНОРОДНЫЕ</v>
      </c>
      <c r="S41" s="55">
        <f t="shared" si="9"/>
        <v>0</v>
      </c>
      <c r="T41" s="14">
        <v>1</v>
      </c>
      <c r="U41" s="56">
        <v>44700</v>
      </c>
      <c r="V41" s="57">
        <f t="shared" si="10"/>
        <v>44700</v>
      </c>
      <c r="X41" s="31"/>
    </row>
    <row r="42" spans="1:240" hidden="1" x14ac:dyDescent="0.2"/>
    <row r="43" spans="1:240" hidden="1" x14ac:dyDescent="0.2">
      <c r="C43" s="59" t="s">
        <v>35</v>
      </c>
    </row>
    <row r="44" spans="1:240" ht="15" hidden="1" x14ac:dyDescent="0.2">
      <c r="D44" s="4">
        <v>1</v>
      </c>
      <c r="E44" s="49">
        <v>4206180</v>
      </c>
      <c r="H44" s="49">
        <v>4260000</v>
      </c>
      <c r="I44" s="49">
        <v>4225803</v>
      </c>
      <c r="M44" s="54">
        <f>AVERAGE(E44,F44,H44,I44,J44)</f>
        <v>4230661</v>
      </c>
    </row>
    <row r="45" spans="1:240" hidden="1" x14ac:dyDescent="0.2">
      <c r="D45" s="4">
        <v>2</v>
      </c>
      <c r="F45" s="50">
        <v>5597419</v>
      </c>
      <c r="G45" s="50"/>
    </row>
    <row r="46" spans="1:240" hidden="1" x14ac:dyDescent="0.2"/>
    <row r="47" spans="1:240" hidden="1" x14ac:dyDescent="0.2">
      <c r="D47" s="60" t="s">
        <v>36</v>
      </c>
    </row>
    <row r="48" spans="1:240" s="106" customFormat="1" ht="18" x14ac:dyDescent="0.25">
      <c r="A48" s="103"/>
      <c r="B48" s="104" t="s">
        <v>63</v>
      </c>
      <c r="C48" s="128" t="s">
        <v>59</v>
      </c>
      <c r="D48" s="128"/>
      <c r="E48" s="128" t="s">
        <v>59</v>
      </c>
      <c r="F48" s="128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103"/>
      <c r="DX48" s="103"/>
      <c r="DY48" s="103"/>
      <c r="DZ48" s="103"/>
      <c r="EA48" s="103"/>
      <c r="EB48" s="103"/>
      <c r="EC48" s="103"/>
      <c r="ED48" s="103"/>
      <c r="EE48" s="103"/>
      <c r="EF48" s="103"/>
      <c r="EG48" s="103"/>
      <c r="EH48" s="103"/>
      <c r="EI48" s="103"/>
      <c r="EJ48" s="103"/>
      <c r="EK48" s="103"/>
      <c r="EL48" s="103"/>
      <c r="EM48" s="103"/>
      <c r="EN48" s="103"/>
      <c r="EO48" s="103"/>
      <c r="EP48" s="103"/>
      <c r="EQ48" s="103"/>
      <c r="ER48" s="103"/>
      <c r="ES48" s="103"/>
      <c r="ET48" s="103"/>
      <c r="EU48" s="103"/>
      <c r="EV48" s="103"/>
      <c r="EW48" s="103"/>
      <c r="EX48" s="103"/>
      <c r="EY48" s="103"/>
      <c r="EZ48" s="103"/>
      <c r="FA48" s="103"/>
      <c r="FB48" s="103"/>
      <c r="FC48" s="103"/>
      <c r="FD48" s="103"/>
      <c r="FE48" s="103"/>
      <c r="FF48" s="103"/>
      <c r="FG48" s="103"/>
      <c r="FH48" s="103"/>
      <c r="FI48" s="103"/>
      <c r="FJ48" s="103"/>
      <c r="FK48" s="103"/>
      <c r="FL48" s="103"/>
      <c r="FM48" s="103"/>
      <c r="FN48" s="103"/>
      <c r="FO48" s="103"/>
      <c r="FP48" s="103"/>
      <c r="FQ48" s="103"/>
      <c r="FR48" s="103"/>
      <c r="FS48" s="103"/>
      <c r="FT48" s="103"/>
      <c r="FU48" s="103"/>
      <c r="FV48" s="103"/>
      <c r="FW48" s="103"/>
      <c r="FX48" s="103"/>
      <c r="FY48" s="103"/>
      <c r="FZ48" s="103"/>
      <c r="GA48" s="103"/>
      <c r="GB48" s="103"/>
      <c r="GC48" s="103"/>
      <c r="GD48" s="103"/>
      <c r="GE48" s="103"/>
      <c r="GF48" s="103"/>
      <c r="GG48" s="103"/>
      <c r="GH48" s="103"/>
      <c r="GI48" s="103"/>
      <c r="GJ48" s="103"/>
      <c r="GK48" s="103"/>
      <c r="GL48" s="103"/>
      <c r="GM48" s="103"/>
      <c r="GN48" s="103"/>
      <c r="GO48" s="103"/>
      <c r="GP48" s="103"/>
      <c r="GQ48" s="103"/>
      <c r="GR48" s="103"/>
      <c r="GS48" s="103"/>
      <c r="GT48" s="103"/>
      <c r="GU48" s="103"/>
      <c r="GV48" s="103"/>
      <c r="GW48" s="103"/>
      <c r="GX48" s="103"/>
      <c r="GY48" s="103"/>
      <c r="GZ48" s="103"/>
      <c r="HA48" s="103"/>
      <c r="HB48" s="103"/>
      <c r="HC48" s="103"/>
      <c r="HD48" s="103"/>
      <c r="HE48" s="103"/>
      <c r="HF48" s="103"/>
      <c r="HG48" s="103"/>
      <c r="HH48" s="103"/>
      <c r="HI48" s="103"/>
      <c r="HJ48" s="103"/>
      <c r="HK48" s="103"/>
      <c r="HL48" s="103"/>
      <c r="HM48" s="103"/>
      <c r="HN48" s="103"/>
      <c r="HO48" s="103"/>
      <c r="HP48" s="103"/>
      <c r="HQ48" s="103"/>
      <c r="HR48" s="103"/>
      <c r="HS48" s="103"/>
      <c r="HT48" s="103"/>
      <c r="HU48" s="103"/>
      <c r="HV48" s="103"/>
      <c r="HW48" s="103"/>
      <c r="HX48" s="103"/>
      <c r="HY48" s="103"/>
      <c r="HZ48" s="103"/>
      <c r="IA48" s="103"/>
      <c r="IB48" s="103"/>
      <c r="IC48" s="103"/>
      <c r="ID48" s="103"/>
      <c r="IE48" s="103"/>
      <c r="IF48" s="103"/>
    </row>
    <row r="49" spans="1:240" ht="12.75" customHeight="1" x14ac:dyDescent="0.2">
      <c r="C49" s="129" t="s">
        <v>60</v>
      </c>
      <c r="D49" s="129"/>
      <c r="E49" s="129" t="s">
        <v>61</v>
      </c>
      <c r="F49" s="129"/>
    </row>
    <row r="52" spans="1:240" s="110" customFormat="1" ht="15" x14ac:dyDescent="0.2">
      <c r="A52" s="107"/>
      <c r="B52" s="108" t="s">
        <v>62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</row>
  </sheetData>
  <mergeCells count="40">
    <mergeCell ref="C48:D48"/>
    <mergeCell ref="C49:D49"/>
    <mergeCell ref="E48:F48"/>
    <mergeCell ref="E49:F49"/>
    <mergeCell ref="C32:D32"/>
    <mergeCell ref="C33:D33"/>
    <mergeCell ref="O1:S1"/>
    <mergeCell ref="T1:V1"/>
    <mergeCell ref="O2:S2"/>
    <mergeCell ref="A5:S5"/>
    <mergeCell ref="A6:S6"/>
    <mergeCell ref="A7:S7"/>
    <mergeCell ref="A13:S13"/>
    <mergeCell ref="A15:A16"/>
    <mergeCell ref="B15:B16"/>
    <mergeCell ref="C15:D15"/>
    <mergeCell ref="E15:E16"/>
    <mergeCell ref="F15:F16"/>
    <mergeCell ref="G15:G16"/>
    <mergeCell ref="H15:H16"/>
    <mergeCell ref="I15:I16"/>
    <mergeCell ref="J15:J16"/>
    <mergeCell ref="K15:K16"/>
    <mergeCell ref="L15:L16"/>
    <mergeCell ref="P15:P16"/>
    <mergeCell ref="A8:S8"/>
    <mergeCell ref="A9:S9"/>
    <mergeCell ref="V15:V16"/>
    <mergeCell ref="B25:I25"/>
    <mergeCell ref="M25:N25"/>
    <mergeCell ref="B28:F28"/>
    <mergeCell ref="B29:F29"/>
    <mergeCell ref="Q15:Q16"/>
    <mergeCell ref="R15:R16"/>
    <mergeCell ref="S15:S16"/>
    <mergeCell ref="T15:T16"/>
    <mergeCell ref="U15:U16"/>
    <mergeCell ref="M15:M16"/>
    <mergeCell ref="N15:N16"/>
    <mergeCell ref="O15:O16"/>
  </mergeCells>
  <conditionalFormatting sqref="R18:R22">
    <cfRule type="expression" dxfId="14" priority="24" stopIfTrue="1">
      <formula>NOT(ISERROR(SEARCH("НЕОДНОРОДНЫЕ",Z18)))</formula>
    </cfRule>
  </conditionalFormatting>
  <conditionalFormatting sqref="R18:R22">
    <cfRule type="expression" dxfId="13" priority="23" stopIfTrue="1">
      <formula>NOT(ISERROR(SEARCH("ОДНОРОДНЫЕ",Z18)))</formula>
    </cfRule>
  </conditionalFormatting>
  <conditionalFormatting sqref="R18:R22">
    <cfRule type="expression" dxfId="12" priority="22" stopIfTrue="1">
      <formula>NOT(ISERROR(SEARCH("НЕ",Z18)))</formula>
    </cfRule>
  </conditionalFormatting>
  <conditionalFormatting sqref="R38:R39 R41">
    <cfRule type="expression" dxfId="11" priority="6" stopIfTrue="1">
      <formula>NOT(ISERROR(SEARCH("НЕОДНОРОДНЫЕ",Z62)))</formula>
    </cfRule>
  </conditionalFormatting>
  <conditionalFormatting sqref="R38:R39 R41">
    <cfRule type="expression" dxfId="10" priority="5" stopIfTrue="1">
      <formula>NOT(ISERROR(SEARCH("ОДНОРОДНЫЕ",Z62)))</formula>
    </cfRule>
  </conditionalFormatting>
  <conditionalFormatting sqref="R38:R39 R41">
    <cfRule type="expression" dxfId="9" priority="4" stopIfTrue="1">
      <formula>NOT(ISERROR(SEARCH("НЕ",Z62)))</formula>
    </cfRule>
  </conditionalFormatting>
  <conditionalFormatting sqref="R38:R39 R41">
    <cfRule type="expression" dxfId="8" priority="3" stopIfTrue="1">
      <formula>NOT(ISERROR(SEARCH("НЕОДНОРОДНЫЕ",Z62)))</formula>
    </cfRule>
  </conditionalFormatting>
  <conditionalFormatting sqref="R38:R39 R41">
    <cfRule type="expression" dxfId="7" priority="2" stopIfTrue="1">
      <formula>NOT(ISERROR(SEARCH("ОДНОРОДНЫЕ",Z62)))</formula>
    </cfRule>
  </conditionalFormatting>
  <conditionalFormatting sqref="R38:R39 R41">
    <cfRule type="expression" dxfId="6" priority="1" stopIfTrue="1">
      <formula>NOT(ISERROR(SEARCH("НЕОДНОРОДНЫЕ",Z62)))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scale="59" fitToHeight="0" orientation="landscape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7"/>
  <sheetViews>
    <sheetView zoomScale="80" workbookViewId="0">
      <selection activeCell="C14" sqref="C14"/>
    </sheetView>
  </sheetViews>
  <sheetFormatPr defaultRowHeight="12.75" customHeight="1" x14ac:dyDescent="0.2"/>
  <cols>
    <col min="1" max="1" width="6.6640625" style="61" customWidth="1"/>
    <col min="2" max="2" width="33.33203125" style="62" customWidth="1"/>
    <col min="3" max="3" width="13.5" style="63" customWidth="1"/>
    <col min="4" max="4" width="15" style="63" customWidth="1"/>
    <col min="5" max="7" width="20.33203125" style="63" customWidth="1"/>
    <col min="8" max="9" width="16.83203125" style="63" hidden="1" customWidth="1"/>
    <col min="10" max="10" width="15" style="63" customWidth="1"/>
    <col min="11" max="11" width="17.1640625" style="63" customWidth="1"/>
    <col min="12" max="14" width="15" style="63" customWidth="1"/>
    <col min="15" max="15" width="22.6640625" style="63" customWidth="1"/>
    <col min="16" max="16" width="17.5" style="63" customWidth="1"/>
    <col min="17" max="17" width="15" style="63" hidden="1" customWidth="1"/>
    <col min="18" max="19" width="18.6640625" style="63" hidden="1" customWidth="1"/>
    <col min="20" max="20" width="9.33203125" style="61" customWidth="1"/>
    <col min="21" max="21" width="27.1640625" style="61" customWidth="1"/>
    <col min="22" max="257" width="9.33203125" style="61" customWidth="1"/>
  </cols>
  <sheetData>
    <row r="1" spans="1:21" ht="15.75" x14ac:dyDescent="0.2">
      <c r="C1" s="62"/>
      <c r="D1" s="62"/>
      <c r="E1" s="62"/>
      <c r="F1" s="62"/>
      <c r="G1" s="62"/>
      <c r="H1" s="62"/>
      <c r="I1" s="62"/>
      <c r="J1" s="62"/>
      <c r="K1" s="62"/>
      <c r="L1" s="147" t="s">
        <v>0</v>
      </c>
      <c r="M1" s="147"/>
      <c r="N1" s="147"/>
      <c r="O1" s="147"/>
      <c r="P1" s="147"/>
      <c r="Q1" s="148"/>
      <c r="R1" s="148"/>
      <c r="S1" s="148"/>
    </row>
    <row r="2" spans="1:21" ht="49.15" customHeight="1" x14ac:dyDescent="0.2">
      <c r="C2" s="62"/>
      <c r="D2" s="62"/>
      <c r="E2" s="62"/>
      <c r="F2" s="62"/>
      <c r="G2" s="62"/>
      <c r="H2" s="62"/>
      <c r="I2" s="62"/>
      <c r="J2" s="62"/>
      <c r="K2" s="62"/>
      <c r="L2" s="147" t="s">
        <v>1</v>
      </c>
      <c r="M2" s="147"/>
      <c r="N2" s="147"/>
      <c r="O2" s="147"/>
      <c r="P2" s="147"/>
      <c r="Q2" s="64"/>
      <c r="R2" s="64"/>
      <c r="S2" s="64"/>
    </row>
    <row r="3" spans="1:21" x14ac:dyDescent="0.2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1" x14ac:dyDescent="0.2"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21" s="61" customFormat="1" ht="15.75" x14ac:dyDescent="0.25">
      <c r="A5" s="149" t="s">
        <v>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66"/>
      <c r="R5" s="66"/>
      <c r="S5" s="66"/>
    </row>
    <row r="6" spans="1:21" s="61" customFormat="1" ht="15.75" customHeight="1" x14ac:dyDescent="0.25">
      <c r="A6" s="150" t="s">
        <v>38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66"/>
      <c r="R6" s="66"/>
      <c r="S6" s="66"/>
    </row>
    <row r="7" spans="1:21" s="61" customFormat="1" ht="15.75" x14ac:dyDescent="0.25">
      <c r="A7" s="141" t="s">
        <v>3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66"/>
      <c r="R7" s="66"/>
      <c r="S7" s="66"/>
    </row>
    <row r="8" spans="1:21" s="61" customFormat="1" ht="13.1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6"/>
      <c r="R8" s="66"/>
      <c r="S8" s="66"/>
    </row>
    <row r="9" spans="1:21" s="61" customFormat="1" ht="34.5" customHeight="1" x14ac:dyDescent="0.25">
      <c r="A9" s="141" t="s">
        <v>39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67"/>
      <c r="R9" s="67"/>
      <c r="S9" s="67"/>
    </row>
    <row r="10" spans="1:21" s="61" customFormat="1" x14ac:dyDescent="0.2">
      <c r="A10" s="67"/>
      <c r="B10" s="67"/>
      <c r="C10" s="68"/>
      <c r="D10" s="68"/>
      <c r="E10" s="67"/>
      <c r="F10" s="67"/>
      <c r="G10" s="67"/>
      <c r="H10" s="67"/>
      <c r="I10" s="67"/>
      <c r="J10" s="67"/>
      <c r="K10" s="67"/>
      <c r="L10" s="67"/>
      <c r="M10" s="67"/>
      <c r="N10" s="68"/>
      <c r="O10" s="68"/>
      <c r="P10" s="67"/>
      <c r="Q10" s="67"/>
      <c r="R10" s="67"/>
      <c r="S10" s="67"/>
    </row>
    <row r="11" spans="1:21" s="69" customFormat="1" ht="36.6" customHeight="1" x14ac:dyDescent="0.25">
      <c r="A11" s="136" t="s">
        <v>6</v>
      </c>
      <c r="B11" s="136" t="s">
        <v>7</v>
      </c>
      <c r="C11" s="142" t="s">
        <v>8</v>
      </c>
      <c r="D11" s="143"/>
      <c r="E11" s="144" t="s">
        <v>9</v>
      </c>
      <c r="F11" s="144" t="s">
        <v>40</v>
      </c>
      <c r="G11" s="144" t="s">
        <v>41</v>
      </c>
      <c r="H11" s="136" t="s">
        <v>9</v>
      </c>
      <c r="I11" s="136" t="s">
        <v>9</v>
      </c>
      <c r="J11" s="136" t="s">
        <v>10</v>
      </c>
      <c r="K11" s="136" t="s">
        <v>42</v>
      </c>
      <c r="L11" s="136" t="s">
        <v>12</v>
      </c>
      <c r="M11" s="136" t="s">
        <v>13</v>
      </c>
      <c r="N11" s="146" t="s">
        <v>14</v>
      </c>
      <c r="O11" s="146" t="s">
        <v>15</v>
      </c>
      <c r="P11" s="134" t="s">
        <v>16</v>
      </c>
      <c r="Q11" s="136" t="s">
        <v>17</v>
      </c>
      <c r="R11" s="136" t="s">
        <v>18</v>
      </c>
      <c r="S11" s="138" t="s">
        <v>19</v>
      </c>
    </row>
    <row r="12" spans="1:21" s="69" customFormat="1" ht="94.5" customHeight="1" x14ac:dyDescent="0.25">
      <c r="A12" s="137"/>
      <c r="B12" s="137"/>
      <c r="C12" s="72" t="s">
        <v>20</v>
      </c>
      <c r="D12" s="72" t="s">
        <v>21</v>
      </c>
      <c r="E12" s="145"/>
      <c r="F12" s="145"/>
      <c r="G12" s="145"/>
      <c r="H12" s="137"/>
      <c r="I12" s="137"/>
      <c r="J12" s="137"/>
      <c r="K12" s="137"/>
      <c r="L12" s="137"/>
      <c r="M12" s="137"/>
      <c r="N12" s="146"/>
      <c r="O12" s="146"/>
      <c r="P12" s="135"/>
      <c r="Q12" s="137"/>
      <c r="R12" s="137"/>
      <c r="S12" s="138"/>
    </row>
    <row r="13" spans="1:21" s="73" customFormat="1" ht="15.75" x14ac:dyDescent="0.2">
      <c r="A13" s="72">
        <v>1</v>
      </c>
      <c r="B13" s="72">
        <v>2</v>
      </c>
      <c r="C13" s="72">
        <v>3</v>
      </c>
      <c r="D13" s="72">
        <v>4</v>
      </c>
      <c r="E13" s="72">
        <v>5</v>
      </c>
      <c r="F13" s="72">
        <v>6</v>
      </c>
      <c r="G13" s="72">
        <v>7</v>
      </c>
      <c r="H13" s="72">
        <v>8</v>
      </c>
      <c r="I13" s="72">
        <v>9</v>
      </c>
      <c r="J13" s="72">
        <v>10</v>
      </c>
      <c r="K13" s="72">
        <v>11</v>
      </c>
      <c r="L13" s="72">
        <v>12</v>
      </c>
      <c r="M13" s="72">
        <v>13</v>
      </c>
      <c r="N13" s="72">
        <v>14</v>
      </c>
      <c r="O13" s="72">
        <v>15</v>
      </c>
      <c r="P13" s="72">
        <v>16</v>
      </c>
      <c r="Q13" s="72">
        <v>6</v>
      </c>
      <c r="R13" s="72">
        <v>7</v>
      </c>
      <c r="S13" s="71">
        <v>8</v>
      </c>
    </row>
    <row r="14" spans="1:21" s="69" customFormat="1" ht="15.75" x14ac:dyDescent="0.25">
      <c r="A14" s="72">
        <v>1</v>
      </c>
      <c r="B14" s="74" t="s">
        <v>43</v>
      </c>
      <c r="C14" s="75">
        <v>1</v>
      </c>
      <c r="D14" s="76">
        <v>1</v>
      </c>
      <c r="E14" s="77">
        <v>30000</v>
      </c>
      <c r="F14" s="77">
        <v>30000</v>
      </c>
      <c r="G14" s="77">
        <v>30000</v>
      </c>
      <c r="H14" s="76"/>
      <c r="I14" s="76"/>
      <c r="J14" s="76">
        <f t="shared" ref="J14:J15" si="0">AVERAGE(E14,F14,G14,H14,I14)</f>
        <v>30000</v>
      </c>
      <c r="K14" s="76">
        <f t="shared" ref="K14:K15" si="1">J14</f>
        <v>30000</v>
      </c>
      <c r="L14" s="78">
        <f t="shared" ref="L14:L15" si="2">COUNT(E14:I14)</f>
        <v>3</v>
      </c>
      <c r="M14" s="79">
        <f t="shared" ref="M14:M15" si="3">STDEV(E14:I14)</f>
        <v>0</v>
      </c>
      <c r="N14" s="76">
        <f t="shared" ref="N14:N15" si="4">M14/J14*100</f>
        <v>0</v>
      </c>
      <c r="O14" s="70" t="str">
        <f t="shared" ref="O14:O15" si="5">IF(N14&lt;33,"ОДНОРОДНЫЕ","НЕОДНОРОДНЫЕ")</f>
        <v>ОДНОРОДНЫЕ</v>
      </c>
      <c r="P14" s="80">
        <f t="shared" ref="P14:P15" si="6">K14</f>
        <v>30000</v>
      </c>
      <c r="Q14" s="70">
        <v>1</v>
      </c>
      <c r="R14" s="81">
        <v>44700</v>
      </c>
      <c r="S14" s="82">
        <f>Q14*R14</f>
        <v>44700</v>
      </c>
      <c r="T14" s="69">
        <v>30</v>
      </c>
      <c r="U14" s="83"/>
    </row>
    <row r="15" spans="1:21" s="69" customFormat="1" ht="63" x14ac:dyDescent="0.25">
      <c r="A15" s="72">
        <v>2</v>
      </c>
      <c r="B15" s="74" t="s">
        <v>44</v>
      </c>
      <c r="C15" s="75">
        <v>19</v>
      </c>
      <c r="D15" s="76">
        <v>19</v>
      </c>
      <c r="E15" s="77">
        <v>95000</v>
      </c>
      <c r="F15" s="77">
        <v>95000</v>
      </c>
      <c r="G15" s="77">
        <v>95000</v>
      </c>
      <c r="H15" s="76"/>
      <c r="I15" s="76"/>
      <c r="J15" s="76">
        <f t="shared" si="0"/>
        <v>95000</v>
      </c>
      <c r="K15" s="76">
        <f t="shared" si="1"/>
        <v>95000</v>
      </c>
      <c r="L15" s="78">
        <f t="shared" si="2"/>
        <v>3</v>
      </c>
      <c r="M15" s="79">
        <f t="shared" si="3"/>
        <v>0</v>
      </c>
      <c r="N15" s="76">
        <f t="shared" si="4"/>
        <v>0</v>
      </c>
      <c r="O15" s="70" t="str">
        <f t="shared" si="5"/>
        <v>ОДНОРОДНЫЕ</v>
      </c>
      <c r="P15" s="80">
        <f t="shared" si="6"/>
        <v>95000</v>
      </c>
      <c r="Q15" s="70"/>
      <c r="R15" s="84"/>
      <c r="S15" s="82"/>
      <c r="T15" s="69">
        <v>95</v>
      </c>
      <c r="U15" s="83"/>
    </row>
    <row r="16" spans="1:21" s="69" customFormat="1" ht="15.75" x14ac:dyDescent="0.25">
      <c r="A16" s="85"/>
      <c r="B16" s="85" t="s">
        <v>22</v>
      </c>
      <c r="C16" s="85"/>
      <c r="D16" s="86">
        <f>SUM(D14)</f>
        <v>1</v>
      </c>
      <c r="E16" s="86">
        <f t="shared" ref="E16:K16" si="7">SUM(E14:E15)</f>
        <v>125000</v>
      </c>
      <c r="F16" s="86">
        <f t="shared" si="7"/>
        <v>125000</v>
      </c>
      <c r="G16" s="86">
        <f t="shared" si="7"/>
        <v>125000</v>
      </c>
      <c r="H16" s="86">
        <f t="shared" si="7"/>
        <v>0</v>
      </c>
      <c r="I16" s="86">
        <f t="shared" si="7"/>
        <v>0</v>
      </c>
      <c r="J16" s="86">
        <f t="shared" si="7"/>
        <v>125000</v>
      </c>
      <c r="K16" s="86">
        <f t="shared" si="7"/>
        <v>125000</v>
      </c>
      <c r="L16" s="86"/>
      <c r="M16" s="86"/>
      <c r="N16" s="86"/>
      <c r="O16" s="86"/>
      <c r="P16" s="86">
        <f>SUM(P14:P15)</f>
        <v>125000</v>
      </c>
      <c r="Q16" s="86"/>
      <c r="R16" s="87"/>
      <c r="S16" s="86">
        <f>SUM(S14)</f>
        <v>44700</v>
      </c>
      <c r="U16" s="83"/>
    </row>
    <row r="17" spans="1:19" s="61" customFormat="1" x14ac:dyDescent="0.2">
      <c r="A17" s="88"/>
      <c r="B17" s="88"/>
      <c r="C17" s="88"/>
      <c r="D17" s="88"/>
      <c r="E17" s="89"/>
      <c r="F17" s="89"/>
      <c r="G17" s="90"/>
      <c r="H17" s="89"/>
      <c r="I17" s="90"/>
      <c r="J17" s="90"/>
      <c r="K17" s="90"/>
      <c r="L17" s="88"/>
      <c r="M17" s="88"/>
      <c r="N17" s="88"/>
      <c r="O17" s="88"/>
      <c r="P17" s="88"/>
      <c r="Q17" s="88"/>
      <c r="R17" s="88"/>
      <c r="S17" s="91"/>
    </row>
    <row r="18" spans="1:19" s="61" customFormat="1" x14ac:dyDescent="0.2">
      <c r="A18" s="88"/>
      <c r="B18" s="88"/>
      <c r="C18" s="88"/>
      <c r="D18" s="88"/>
      <c r="E18" s="89"/>
      <c r="F18" s="89"/>
      <c r="G18" s="90"/>
      <c r="H18" s="89"/>
      <c r="I18" s="90"/>
      <c r="J18" s="90"/>
      <c r="K18" s="90"/>
      <c r="L18" s="88"/>
      <c r="M18" s="88"/>
      <c r="N18" s="88"/>
      <c r="O18" s="88"/>
      <c r="P18" s="88"/>
      <c r="Q18" s="88"/>
      <c r="R18" s="88"/>
      <c r="S18" s="91"/>
    </row>
    <row r="19" spans="1:19" s="92" customFormat="1" ht="20.45" customHeight="1" x14ac:dyDescent="0.2">
      <c r="B19" s="139" t="s">
        <v>45</v>
      </c>
      <c r="C19" s="139"/>
      <c r="D19" s="139"/>
      <c r="E19" s="139"/>
      <c r="F19" s="139"/>
      <c r="G19" s="139"/>
      <c r="H19" s="139"/>
      <c r="I19" s="93">
        <f>P16</f>
        <v>125000</v>
      </c>
      <c r="J19" s="140">
        <f>P16</f>
        <v>125000</v>
      </c>
      <c r="K19" s="140"/>
      <c r="L19" s="94"/>
      <c r="M19" s="94"/>
      <c r="N19" s="94"/>
      <c r="O19" s="94"/>
      <c r="P19" s="94"/>
      <c r="Q19" s="94"/>
      <c r="R19" s="94"/>
      <c r="S19" s="94"/>
    </row>
    <row r="20" spans="1:19" s="69" customFormat="1" ht="15.75" x14ac:dyDescent="0.25">
      <c r="B20" s="95"/>
    </row>
    <row r="21" spans="1:19" s="69" customFormat="1" ht="15.75" x14ac:dyDescent="0.25">
      <c r="B21" s="95"/>
      <c r="R21" s="96"/>
    </row>
    <row r="22" spans="1:19" s="69" customFormat="1" ht="13.15" customHeight="1" x14ac:dyDescent="0.25">
      <c r="B22" s="131" t="s">
        <v>46</v>
      </c>
      <c r="C22" s="131"/>
      <c r="D22" s="131"/>
      <c r="E22" s="131"/>
      <c r="F22" s="131"/>
      <c r="H22" s="97"/>
    </row>
    <row r="23" spans="1:19" s="61" customFormat="1" ht="13.15" customHeight="1" x14ac:dyDescent="0.2">
      <c r="B23" s="132" t="s">
        <v>25</v>
      </c>
      <c r="C23" s="132"/>
      <c r="D23" s="132"/>
      <c r="E23" s="132"/>
      <c r="F23" s="132"/>
      <c r="H23" s="98"/>
    </row>
    <row r="24" spans="1:19" s="61" customFormat="1" x14ac:dyDescent="0.2">
      <c r="C24" s="99"/>
      <c r="D24" s="99"/>
      <c r="H24" s="98"/>
    </row>
    <row r="25" spans="1:19" s="61" customFormat="1" x14ac:dyDescent="0.2">
      <c r="C25" s="99"/>
      <c r="D25" s="99"/>
      <c r="H25" s="98"/>
    </row>
    <row r="26" spans="1:19" s="61" customFormat="1" x14ac:dyDescent="0.2">
      <c r="B26" s="100" t="s">
        <v>47</v>
      </c>
      <c r="C26" s="133" t="s">
        <v>48</v>
      </c>
      <c r="D26" s="133"/>
    </row>
    <row r="27" spans="1:19" s="61" customFormat="1" x14ac:dyDescent="0.2">
      <c r="B27" s="100" t="s">
        <v>49</v>
      </c>
      <c r="C27" s="133" t="s">
        <v>50</v>
      </c>
      <c r="D27" s="133"/>
      <c r="H27" s="101"/>
    </row>
  </sheetData>
  <mergeCells count="31">
    <mergeCell ref="L1:P1"/>
    <mergeCell ref="Q1:S1"/>
    <mergeCell ref="L2:P2"/>
    <mergeCell ref="A5:P5"/>
    <mergeCell ref="A6:P6"/>
    <mergeCell ref="A7:P7"/>
    <mergeCell ref="A9:P9"/>
    <mergeCell ref="A11:A12"/>
    <mergeCell ref="B11:B12"/>
    <mergeCell ref="C11:D11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Q11:Q12"/>
    <mergeCell ref="R11:R12"/>
    <mergeCell ref="S11:S12"/>
    <mergeCell ref="B19:H19"/>
    <mergeCell ref="J19:K19"/>
    <mergeCell ref="B22:F22"/>
    <mergeCell ref="B23:F23"/>
    <mergeCell ref="C26:D26"/>
    <mergeCell ref="C27:D27"/>
    <mergeCell ref="P11:P12"/>
  </mergeCells>
  <conditionalFormatting sqref="O14:O15">
    <cfRule type="expression" dxfId="5" priority="6" stopIfTrue="1">
      <formula>NOT(ISERROR(SEARCH("НЕОДНОРОДНЫЕ",O14)))</formula>
    </cfRule>
  </conditionalFormatting>
  <conditionalFormatting sqref="O14:O15">
    <cfRule type="expression" dxfId="4" priority="5" stopIfTrue="1">
      <formula>NOT(ISERROR(SEARCH("ОДНОРОДНЫЕ",O14)))</formula>
    </cfRule>
  </conditionalFormatting>
  <conditionalFormatting sqref="O14:O15">
    <cfRule type="expression" dxfId="3" priority="4" stopIfTrue="1">
      <formula>NOT(ISERROR(SEARCH("НЕ",O14)))</formula>
    </cfRule>
  </conditionalFormatting>
  <conditionalFormatting sqref="O14:O15">
    <cfRule type="expression" dxfId="2" priority="3" stopIfTrue="1">
      <formula>NOT(ISERROR(SEARCH("НЕОДНОРОДНЫЕ",O14)))</formula>
    </cfRule>
  </conditionalFormatting>
  <conditionalFormatting sqref="O14:O15">
    <cfRule type="expression" dxfId="1" priority="2" stopIfTrue="1">
      <formula>NOT(ISERROR(SEARCH("ОДНОРОДНЫЕ",O14)))</formula>
    </cfRule>
  </conditionalFormatting>
  <conditionalFormatting sqref="O14:O15">
    <cfRule type="expression" dxfId="0" priority="1" stopIfTrue="1">
      <formula>NOT(ISERROR(SEARCH("НЕОДНОРОДНЫЕ",O14)))</formula>
    </cfRule>
  </conditionalFormatting>
  <pageMargins left="0.19684999999999997" right="0.19684999999999997" top="0.59055100000000005" bottom="0.39370099999999991" header="0.31496099999999999" footer="0.31496099999999999"/>
  <pageSetup paperSize="9" scale="68" orientation="landscape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</vt:lpstr>
      <vt:lpstr>Приложение (2)</vt:lpstr>
      <vt:lpstr>Приложение!Print_Titles</vt:lpstr>
      <vt:lpstr>'Приложение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Пронькина Изольда Геннадьевна</dc:creator>
  <cp:lastModifiedBy>Пронькина Изольда Геннадьевна</cp:lastModifiedBy>
  <cp:revision>9</cp:revision>
  <cp:lastPrinted>2022-04-14T09:12:36Z</cp:lastPrinted>
  <dcterms:created xsi:type="dcterms:W3CDTF">2022-04-21T09:36:00Z</dcterms:created>
  <dcterms:modified xsi:type="dcterms:W3CDTF">2022-04-21T09:36:01Z</dcterms:modified>
</cp:coreProperties>
</file>